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CBP" sheetId="11" r:id="rId1"/>
  </sheets>
  <definedNames>
    <definedName name="_xlnm.Print_Area" localSheetId="0">CBP!$A$1:$F$33</definedName>
  </definedNames>
  <calcPr calcId="145621"/>
</workbook>
</file>

<file path=xl/calcChain.xml><?xml version="1.0" encoding="utf-8"?>
<calcChain xmlns="http://schemas.openxmlformats.org/spreadsheetml/2006/main">
  <c r="C9" i="11" l="1"/>
  <c r="C21" i="11"/>
  <c r="C20" i="11"/>
  <c r="C19" i="11"/>
  <c r="C18" i="11"/>
  <c r="C17" i="11"/>
  <c r="C16" i="11"/>
  <c r="C15" i="11"/>
  <c r="C14" i="11"/>
  <c r="C13" i="11"/>
  <c r="B22" i="11"/>
  <c r="C22" i="11" s="1"/>
  <c r="B33" i="11"/>
  <c r="C33" i="11" s="1"/>
  <c r="B32" i="11"/>
  <c r="C32" i="11" s="1"/>
  <c r="B31" i="11"/>
  <c r="C31" i="11" s="1"/>
  <c r="B30" i="11"/>
  <c r="C30" i="11" s="1"/>
  <c r="B29" i="11"/>
  <c r="C29" i="11" s="1"/>
  <c r="B28" i="11"/>
  <c r="C28" i="11" s="1"/>
  <c r="B27" i="11"/>
  <c r="C27" i="11" s="1"/>
  <c r="B26" i="11"/>
  <c r="C26" i="11" s="1"/>
  <c r="B25" i="11"/>
  <c r="C25" i="11" s="1"/>
  <c r="X32" i="11" l="1"/>
  <c r="X30" i="11"/>
  <c r="X28" i="11"/>
  <c r="X27" i="11"/>
  <c r="W27" i="11"/>
  <c r="W26" i="11"/>
  <c r="T33" i="11"/>
  <c r="T32" i="11"/>
  <c r="S32" i="11"/>
  <c r="S31" i="11"/>
  <c r="T29" i="11"/>
  <c r="P33" i="11"/>
  <c r="X33" i="11" s="1"/>
  <c r="O33" i="11"/>
  <c r="W33" i="11" s="1"/>
  <c r="N33" i="11"/>
  <c r="R33" i="11" s="1"/>
  <c r="M33" i="11"/>
  <c r="Q33" i="11" s="1"/>
  <c r="P32" i="11"/>
  <c r="O32" i="11"/>
  <c r="W32" i="11" s="1"/>
  <c r="N32" i="11"/>
  <c r="R32" i="11" s="1"/>
  <c r="M32" i="11"/>
  <c r="U32" i="11" s="1"/>
  <c r="P31" i="11"/>
  <c r="X31" i="11" s="1"/>
  <c r="O31" i="11"/>
  <c r="W31" i="11" s="1"/>
  <c r="N31" i="11"/>
  <c r="R31" i="11" s="1"/>
  <c r="M31" i="11"/>
  <c r="U31" i="11" s="1"/>
  <c r="P30" i="11"/>
  <c r="T30" i="11" s="1"/>
  <c r="O30" i="11"/>
  <c r="W30" i="11" s="1"/>
  <c r="N30" i="11"/>
  <c r="R30" i="11" s="1"/>
  <c r="M30" i="11"/>
  <c r="U30" i="11" s="1"/>
  <c r="P29" i="11"/>
  <c r="X29" i="11" s="1"/>
  <c r="O29" i="11"/>
  <c r="W29" i="11" s="1"/>
  <c r="N29" i="11"/>
  <c r="V29" i="11" s="1"/>
  <c r="M29" i="11"/>
  <c r="Q29" i="11" s="1"/>
  <c r="P28" i="11"/>
  <c r="T28" i="11" s="1"/>
  <c r="O28" i="11"/>
  <c r="S28" i="11" s="1"/>
  <c r="N28" i="11"/>
  <c r="V28" i="11" s="1"/>
  <c r="M28" i="11"/>
  <c r="Q28" i="11" s="1"/>
  <c r="P27" i="11"/>
  <c r="T27" i="11" s="1"/>
  <c r="O27" i="11"/>
  <c r="S27" i="11" s="1"/>
  <c r="N27" i="11"/>
  <c r="R27" i="11" s="1"/>
  <c r="M27" i="11"/>
  <c r="Q27" i="11" s="1"/>
  <c r="P26" i="11"/>
  <c r="T26" i="11" s="1"/>
  <c r="O26" i="11"/>
  <c r="S26" i="11" s="1"/>
  <c r="N26" i="11"/>
  <c r="V26" i="11" s="1"/>
  <c r="M26" i="11"/>
  <c r="Q26" i="11" s="1"/>
  <c r="P25" i="11"/>
  <c r="T25" i="11" s="1"/>
  <c r="O25" i="11"/>
  <c r="S25" i="11" s="1"/>
  <c r="N25" i="11"/>
  <c r="R25" i="11" s="1"/>
  <c r="M25" i="11"/>
  <c r="Q25" i="11" s="1"/>
  <c r="J22" i="11"/>
  <c r="L22" i="11" s="1"/>
  <c r="J21" i="11"/>
  <c r="K21" i="11" s="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K15" i="11"/>
  <c r="K14" i="11"/>
  <c r="K13" i="11"/>
  <c r="K12" i="11"/>
  <c r="K11" i="11"/>
  <c r="K10" i="11"/>
  <c r="K9" i="11"/>
  <c r="K8" i="11"/>
  <c r="K7" i="11"/>
  <c r="J15" i="11"/>
  <c r="J14" i="11"/>
  <c r="J13" i="11"/>
  <c r="J12" i="11"/>
  <c r="J11" i="11"/>
  <c r="J10" i="11"/>
  <c r="J9" i="11"/>
  <c r="J8" i="11"/>
  <c r="J7" i="11"/>
  <c r="Q31" i="11" l="1"/>
  <c r="U26" i="11"/>
  <c r="U25" i="11"/>
  <c r="AA25" i="11" s="1"/>
  <c r="U33" i="11"/>
  <c r="L21" i="11"/>
  <c r="S30" i="11"/>
  <c r="T31" i="11"/>
  <c r="W25" i="11"/>
  <c r="X26" i="11"/>
  <c r="U28" i="11"/>
  <c r="Q30" i="11"/>
  <c r="Y30" i="11" s="1"/>
  <c r="U29" i="11"/>
  <c r="AC29" i="11" s="1"/>
  <c r="K22" i="11"/>
  <c r="Q32" i="11"/>
  <c r="Y32" i="11" s="1"/>
  <c r="S33" i="11"/>
  <c r="Y33" i="11" s="1"/>
  <c r="X25" i="11"/>
  <c r="U27" i="11"/>
  <c r="W28" i="11"/>
  <c r="Z28" i="11"/>
  <c r="AC28" i="11"/>
  <c r="AA28" i="11"/>
  <c r="Z25" i="11"/>
  <c r="Y25" i="11"/>
  <c r="Z27" i="11"/>
  <c r="Y27" i="11"/>
  <c r="Z33" i="11"/>
  <c r="Z30" i="11"/>
  <c r="R26" i="11"/>
  <c r="Z26" i="11" s="1"/>
  <c r="R28" i="11"/>
  <c r="Y28" i="11" s="1"/>
  <c r="R29" i="11"/>
  <c r="Z29" i="11" s="1"/>
  <c r="V30" i="11"/>
  <c r="AA30" i="11" s="1"/>
  <c r="V31" i="11"/>
  <c r="AC31" i="11" s="1"/>
  <c r="V32" i="11"/>
  <c r="AA32" i="11" s="1"/>
  <c r="V33" i="11"/>
  <c r="AC33" i="11" s="1"/>
  <c r="Y31" i="11"/>
  <c r="V25" i="11"/>
  <c r="V27" i="11"/>
  <c r="AA26" i="11"/>
  <c r="S29" i="11"/>
  <c r="AC26" i="11" l="1"/>
  <c r="AC25" i="11"/>
  <c r="Z32" i="11"/>
  <c r="AA29" i="11"/>
  <c r="AC30" i="11"/>
  <c r="Y26" i="11"/>
  <c r="Z31" i="11"/>
  <c r="AA31" i="11"/>
  <c r="Y29" i="11"/>
  <c r="AA33" i="11"/>
  <c r="AC32" i="11"/>
  <c r="AC27" i="11"/>
  <c r="AA27" i="11"/>
  <c r="E30" i="11" l="1"/>
  <c r="E26" i="11"/>
  <c r="E22" i="11"/>
  <c r="A22" i="11"/>
  <c r="D14" i="11"/>
  <c r="E21" i="11"/>
  <c r="E20" i="11"/>
  <c r="E19" i="11"/>
  <c r="E18" i="11"/>
  <c r="E17" i="11"/>
  <c r="E16" i="11"/>
  <c r="E15" i="11"/>
  <c r="E14" i="11"/>
  <c r="E13" i="11"/>
  <c r="D21" i="11"/>
  <c r="D20" i="11"/>
  <c r="D19" i="11"/>
  <c r="D18" i="11"/>
  <c r="D17" i="11"/>
  <c r="D16" i="11"/>
  <c r="D15" i="11"/>
  <c r="D13" i="11"/>
  <c r="M22" i="11" l="1"/>
  <c r="M21" i="11"/>
  <c r="AB30" i="11"/>
  <c r="AD30" i="11"/>
  <c r="AB26" i="11"/>
  <c r="AD26" i="11"/>
  <c r="P8" i="11"/>
  <c r="L8" i="11"/>
  <c r="P12" i="11"/>
  <c r="L12" i="11"/>
  <c r="L13" i="11"/>
  <c r="P13" i="11"/>
  <c r="L10" i="11"/>
  <c r="P10" i="11"/>
  <c r="L14" i="11"/>
  <c r="P14" i="11"/>
  <c r="L9" i="11"/>
  <c r="P9" i="11"/>
  <c r="L7" i="11"/>
  <c r="P7" i="11"/>
  <c r="P11" i="11"/>
  <c r="L11" i="11"/>
  <c r="L15" i="11"/>
  <c r="P15" i="11"/>
  <c r="E25" i="11"/>
  <c r="D25" i="11"/>
  <c r="E29" i="11"/>
  <c r="D29" i="11"/>
  <c r="E33" i="11"/>
  <c r="D33" i="11"/>
  <c r="E27" i="11"/>
  <c r="D27" i="11"/>
  <c r="E31" i="11"/>
  <c r="D31" i="11"/>
  <c r="E28" i="11"/>
  <c r="D28" i="11"/>
  <c r="E32" i="11"/>
  <c r="D32" i="11"/>
  <c r="D26" i="11"/>
  <c r="D30" i="11"/>
  <c r="E8" i="11"/>
  <c r="E9" i="11" s="1"/>
  <c r="D22" i="11"/>
  <c r="D8" i="11" s="1"/>
  <c r="D9" i="11" s="1"/>
  <c r="AD28" i="11" l="1"/>
  <c r="AB28" i="11"/>
  <c r="AD32" i="11"/>
  <c r="AB32" i="11"/>
  <c r="AD31" i="11"/>
  <c r="AB31" i="11"/>
  <c r="AD33" i="11"/>
  <c r="AB33" i="11"/>
  <c r="AB27" i="11"/>
  <c r="AD27" i="11"/>
  <c r="AD29" i="11"/>
  <c r="AB29" i="11"/>
  <c r="AD25" i="11"/>
  <c r="AB25" i="11"/>
  <c r="D10" i="11"/>
  <c r="E10" i="11"/>
</calcChain>
</file>

<file path=xl/sharedStrings.xml><?xml version="1.0" encoding="utf-8"?>
<sst xmlns="http://schemas.openxmlformats.org/spreadsheetml/2006/main" count="123" uniqueCount="83">
  <si>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</si>
  <si>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</si>
  <si>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Lead</t>
  </si>
  <si>
    <t>Arsenic</t>
  </si>
  <si>
    <t>Beryllium</t>
  </si>
  <si>
    <t>Cadmium</t>
  </si>
  <si>
    <t>Chromium</t>
  </si>
  <si>
    <t>Manganese</t>
  </si>
  <si>
    <t>Nickel</t>
  </si>
  <si>
    <t>Selenium</t>
  </si>
  <si>
    <t>Equipment Details</t>
  </si>
  <si>
    <t>%</t>
  </si>
  <si>
    <t>Reference</t>
  </si>
  <si>
    <t>Emission
Rate
(lbs/hr)</t>
  </si>
  <si>
    <t>Emission
Total
(tons/year)</t>
  </si>
  <si>
    <t>HAP</t>
  </si>
  <si>
    <t>Concrete Batch Plants</t>
  </si>
  <si>
    <t>Annual Production</t>
  </si>
  <si>
    <t>Hourly Rating</t>
  </si>
  <si>
    <t>Type</t>
  </si>
  <si>
    <t>Aggregate Delivery to Ground</t>
  </si>
  <si>
    <t>Sand Delivery to Ground</t>
  </si>
  <si>
    <t>Aggregate Delivery to Conveyor</t>
  </si>
  <si>
    <t>Sand Delivery to Conveyor</t>
  </si>
  <si>
    <t>Aggregate Delivery to Storage</t>
  </si>
  <si>
    <t>Sand Delivery to Storage</t>
  </si>
  <si>
    <t>Cement Delivery to Silo</t>
  </si>
  <si>
    <t>Additive Delivery to Silo</t>
  </si>
  <si>
    <t>Weigh Hopper Loading</t>
  </si>
  <si>
    <t>AP-42 Table 11.12-2,
Table 11.12-5,
Table 11.12-6,
Equation 11.12-2</t>
  </si>
  <si>
    <t>Pollutant</t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</si>
  <si>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 Factor
(lb/ton)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</si>
  <si>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 Factor
(lb/yd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</si>
  <si>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
Rate
(lbs/hr)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</si>
  <si>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Emission
Total
(tons/year)</t>
    </r>
  </si>
  <si>
    <t>See Below, &amp; AP-42 Appendix B.2.2 Category 3</t>
  </si>
  <si>
    <t>Phosphorus</t>
  </si>
  <si>
    <t>AP-42 Table 11.12-8</t>
  </si>
  <si>
    <t>Hazardous Air Pollutant
(Controlled)</t>
  </si>
  <si>
    <t>Process
(Controlled)</t>
  </si>
  <si>
    <t>Emission Factor
(lb/ton)</t>
  </si>
  <si>
    <r>
      <t>Emission Factor
(lb/yd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</si>
  <si>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tons/year</t>
  </si>
  <si>
    <t>lb/hr</t>
  </si>
  <si>
    <t>Check</t>
  </si>
  <si>
    <t>PM10</t>
  </si>
  <si>
    <t>PM2.5</t>
  </si>
  <si>
    <t>Truck-Mix Loading</t>
  </si>
  <si>
    <t>Controlled</t>
  </si>
  <si>
    <t>Truck Mix</t>
  </si>
  <si>
    <t>lb/yd3</t>
  </si>
  <si>
    <t>Table 11.12-5</t>
  </si>
  <si>
    <t>Central Mix Loading</t>
  </si>
  <si>
    <t>Central Mix</t>
  </si>
  <si>
    <t>Table 11.12-2</t>
  </si>
  <si>
    <t>lb/ton</t>
  </si>
  <si>
    <t>Cement
Silo Filling
(Controlled)</t>
  </si>
  <si>
    <t>EF in lb/ton</t>
  </si>
  <si>
    <t>Supplement
Silo Filling
(Controlled)</t>
  </si>
  <si>
    <t>Central Mix
Batching
(Controlled)</t>
  </si>
  <si>
    <t>Truck Loading
(Controlled)</t>
  </si>
  <si>
    <t>Cement
Silo Filling
(lb/yd3)</t>
  </si>
  <si>
    <t>Supplement
Silo Filling
(lb/yd3)</t>
  </si>
  <si>
    <t>Central Mix
Batching
(lb/yd3)</t>
  </si>
  <si>
    <t>Truck Loading
(lb/yd3)</t>
  </si>
  <si>
    <t>Cement
Silo Filling
(lb/hr)</t>
  </si>
  <si>
    <t>Supplement
Silo Filling
(lb/hr)</t>
  </si>
  <si>
    <t>Central Mix
Batching
(lb/hr)</t>
  </si>
  <si>
    <t>Truck Loading
(lb/hr)</t>
  </si>
  <si>
    <t>Cement
Silo Filling
(tons/year)</t>
  </si>
  <si>
    <t>Supplement
Silo Filling
(tons/year)</t>
  </si>
  <si>
    <t>Central Mix
Batching
(tons/year)</t>
  </si>
  <si>
    <t>Truck Loading
(tons/year)</t>
  </si>
  <si>
    <t>Central
Total
(lb/hr)</t>
  </si>
  <si>
    <t>Truck
Total
(lb/hr)</t>
  </si>
  <si>
    <t>Central
Total
(tons/year)</t>
  </si>
  <si>
    <t>Truck
Total
(tons/year)</t>
  </si>
  <si>
    <t>Particle Size Distribution</t>
  </si>
  <si>
    <t>tons of (Cement &amp; Supplement) per yd3 of concrete</t>
  </si>
  <si>
    <r>
      <t>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/hour</t>
    </r>
  </si>
  <si>
    <r>
      <t>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</si>
  <si>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t>Central-Mix</t>
  </si>
  <si>
    <r>
      <t>Percent 
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of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</si>
</sst>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6" formatCode="0.0%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/>
    <xf numFmtId="0" fontId="5" fillId="0" borderId="0" xfId="1" applyFont="1" applyFill="1" applyBorder="1"/>
    <xf numFmtId="0" fontId="2" fillId="0" borderId="0" xfId="1" applyFill="1" applyBorder="1"/>
    <xf numFmtId="0" fontId="2" fillId="0" borderId="0" xfId="1" applyBorder="1"/>
    <xf numFmtId="0" fontId="0" fillId="0" borderId="7" xfId="1" applyFont="1" applyFill="1" applyBorder="1"/>
    <xf numFmtId="0" fontId="0" fillId="2" borderId="10" xfId="1" applyFont="1" applyFill="1" applyBorder="1"/>
    <xf numFmtId="0" fontId="2" fillId="0" borderId="16" xfId="1" applyBorder="1"/>
    <xf numFmtId="0" fontId="0" fillId="0" borderId="11" xfId="1" applyFont="1" applyFill="1" applyBorder="1"/>
    <xf numFmtId="0" fontId="0" fillId="0" borderId="10" xfId="1" applyFont="1" applyFill="1" applyBorder="1"/>
    <xf numFmtId="0" fontId="0" fillId="2" borderId="6" xfId="1" applyFont="1" applyFill="1" applyBorder="1"/>
    <xf numFmtId="0" fontId="3" fillId="4" borderId="24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21" xfId="0" applyFont="1" applyFill="1" applyBorder="1" applyAlignment="1">
      <alignment wrapText="1"/>
    </xf>
    <xf numFmtId="0" fontId="3" fillId="4" borderId="22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0" fillId="0" borderId="10" xfId="1" applyFont="1" applyFill="1" applyBorder="1" applyAlignment="1">
      <alignment horizontal="left"/>
    </xf>
    <xf numFmtId="0" fontId="0" fillId="2" borderId="10" xfId="1" applyFont="1" applyFill="1" applyBorder="1" applyAlignment="1">
      <alignment horizontal="left"/>
    </xf>
    <xf numFmtId="0" fontId="0" fillId="0" borderId="8" xfId="1" applyFont="1" applyFill="1" applyBorder="1" applyAlignment="1">
      <alignment horizontal="left"/>
    </xf>
    <xf numFmtId="0" fontId="0" fillId="0" borderId="6" xfId="1" applyFont="1" applyFill="1" applyBorder="1"/>
    <xf numFmtId="0" fontId="3" fillId="4" borderId="27" xfId="0" applyFont="1" applyFill="1" applyBorder="1" applyAlignment="1">
      <alignment wrapText="1"/>
    </xf>
    <xf numFmtId="0" fontId="3" fillId="4" borderId="28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0" fillId="0" borderId="0" xfId="1" applyFont="1"/>
    <xf numFmtId="0" fontId="2" fillId="3" borderId="0" xfId="1" applyFill="1"/>
    <xf numFmtId="0" fontId="0" fillId="0" borderId="0" xfId="1" applyFont="1" applyFill="1" applyBorder="1"/>
    <xf numFmtId="0" fontId="2" fillId="0" borderId="32" xfId="1" applyFill="1" applyBorder="1"/>
    <xf numFmtId="0" fontId="2" fillId="0" borderId="31" xfId="1" applyBorder="1"/>
    <xf numFmtId="0" fontId="0" fillId="0" borderId="16" xfId="1" applyFont="1" applyBorder="1"/>
    <xf numFmtId="11" fontId="2" fillId="0" borderId="31" xfId="1" applyNumberFormat="1" applyBorder="1"/>
    <xf numFmtId="0" fontId="2" fillId="0" borderId="34" xfId="1" applyBorder="1"/>
    <xf numFmtId="11" fontId="2" fillId="0" borderId="0" xfId="1" applyNumberFormat="1" applyBorder="1"/>
    <xf numFmtId="2" fontId="2" fillId="0" borderId="0" xfId="1" applyNumberFormat="1" applyBorder="1"/>
    <xf numFmtId="0" fontId="0" fillId="0" borderId="0" xfId="1" applyFont="1" applyBorder="1"/>
    <xf numFmtId="2" fontId="0" fillId="0" borderId="0" xfId="0" applyNumberFormat="1" applyBorder="1"/>
    <xf numFmtId="0" fontId="0" fillId="0" borderId="33" xfId="1" applyFont="1" applyBorder="1"/>
    <xf numFmtId="0" fontId="0" fillId="0" borderId="16" xfId="1" applyFont="1" applyFill="1" applyBorder="1"/>
    <xf numFmtId="0" fontId="0" fillId="0" borderId="34" xfId="1" applyFont="1" applyBorder="1"/>
    <xf numFmtId="0" fontId="0" fillId="0" borderId="16" xfId="0" applyBorder="1"/>
    <xf numFmtId="0" fontId="0" fillId="0" borderId="0" xfId="0" applyBorder="1"/>
    <xf numFmtId="11" fontId="0" fillId="0" borderId="0" xfId="0" applyNumberFormat="1" applyBorder="1"/>
    <xf numFmtId="11" fontId="2" fillId="0" borderId="32" xfId="1" applyNumberFormat="1" applyBorder="1"/>
    <xf numFmtId="0" fontId="0" fillId="0" borderId="33" xfId="1" applyFont="1" applyBorder="1" applyAlignment="1">
      <alignment wrapText="1"/>
    </xf>
    <xf numFmtId="0" fontId="0" fillId="0" borderId="16" xfId="1" applyFont="1" applyBorder="1" applyAlignment="1">
      <alignment wrapText="1"/>
    </xf>
    <xf numFmtId="0" fontId="0" fillId="0" borderId="34" xfId="1" applyFont="1" applyBorder="1" applyAlignment="1">
      <alignment wrapText="1"/>
    </xf>
    <xf numFmtId="0" fontId="10" fillId="0" borderId="19" xfId="3" applyFont="1" applyBorder="1"/>
    <xf numFmtId="0" fontId="10" fillId="0" borderId="18" xfId="3" applyFont="1" applyBorder="1"/>
    <xf numFmtId="2" fontId="0" fillId="0" borderId="3" xfId="1" applyNumberFormat="1" applyFont="1" applyFill="1" applyBorder="1"/>
    <xf numFmtId="2" fontId="0" fillId="2" borderId="1" xfId="1" applyNumberFormat="1" applyFont="1" applyFill="1" applyBorder="1"/>
    <xf numFmtId="2" fontId="0" fillId="0" borderId="1" xfId="1" applyNumberFormat="1" applyFont="1" applyFill="1" applyBorder="1"/>
    <xf numFmtId="2" fontId="0" fillId="2" borderId="2" xfId="1" applyNumberFormat="1" applyFont="1" applyFill="1" applyBorder="1"/>
    <xf numFmtId="164" fontId="0" fillId="0" borderId="0" xfId="1" applyNumberFormat="1" applyFont="1" applyFill="1" applyBorder="1"/>
    <xf numFmtId="0" fontId="0" fillId="2" borderId="1" xfId="1" applyNumberFormat="1" applyFont="1" applyFill="1" applyBorder="1"/>
    <xf numFmtId="0" fontId="0" fillId="0" borderId="1" xfId="1" applyNumberFormat="1" applyFont="1" applyFill="1" applyBorder="1"/>
    <xf numFmtId="0" fontId="0" fillId="2" borderId="2" xfId="1" applyNumberFormat="1" applyFont="1" applyFill="1" applyBorder="1"/>
    <xf numFmtId="11" fontId="0" fillId="0" borderId="3" xfId="1" applyNumberFormat="1" applyFont="1" applyFill="1" applyBorder="1"/>
    <xf numFmtId="11" fontId="0" fillId="2" borderId="1" xfId="1" applyNumberFormat="1" applyFont="1" applyFill="1" applyBorder="1"/>
    <xf numFmtId="11" fontId="0" fillId="0" borderId="1" xfId="1" applyNumberFormat="1" applyFont="1" applyFill="1" applyBorder="1"/>
    <xf numFmtId="0" fontId="0" fillId="0" borderId="6" xfId="1" applyFont="1" applyFill="1" applyBorder="1" applyAlignment="1">
      <alignment horizontal="left"/>
    </xf>
    <xf numFmtId="11" fontId="0" fillId="0" borderId="2" xfId="1" applyNumberFormat="1" applyFont="1" applyFill="1" applyBorder="1"/>
    <xf numFmtId="0" fontId="10" fillId="0" borderId="26" xfId="3" applyFont="1" applyBorder="1"/>
    <xf numFmtId="2" fontId="0" fillId="0" borderId="2" xfId="1" applyNumberFormat="1" applyFont="1" applyFill="1" applyBorder="1"/>
    <xf numFmtId="0" fontId="0" fillId="0" borderId="35" xfId="1" applyNumberFormat="1" applyFont="1" applyFill="1" applyBorder="1"/>
    <xf numFmtId="0" fontId="0" fillId="0" borderId="40" xfId="1" applyNumberFormat="1" applyFont="1" applyFill="1" applyBorder="1"/>
    <xf numFmtId="0" fontId="0" fillId="2" borderId="30" xfId="1" applyNumberFormat="1" applyFont="1" applyFill="1" applyBorder="1"/>
    <xf numFmtId="166" fontId="0" fillId="2" borderId="39" xfId="1" applyNumberFormat="1" applyFont="1" applyFill="1" applyBorder="1"/>
    <xf numFmtId="0" fontId="0" fillId="0" borderId="29" xfId="1" applyNumberFormat="1" applyFont="1" applyFill="1" applyBorder="1"/>
    <xf numFmtId="0" fontId="0" fillId="0" borderId="38" xfId="1" applyNumberFormat="1" applyFont="1" applyFill="1" applyBorder="1"/>
    <xf numFmtId="0" fontId="2" fillId="5" borderId="0" xfId="1" applyFill="1"/>
    <xf numFmtId="0" fontId="2" fillId="5" borderId="0" xfId="1" applyFill="1" applyBorder="1"/>
    <xf numFmtId="11" fontId="2" fillId="5" borderId="31" xfId="1" applyNumberFormat="1" applyFill="1" applyBorder="1"/>
    <xf numFmtId="11" fontId="0" fillId="5" borderId="0" xfId="0" applyNumberFormat="1" applyFill="1" applyBorder="1"/>
    <xf numFmtId="11" fontId="2" fillId="5" borderId="0" xfId="1" applyNumberFormat="1" applyFill="1" applyBorder="1"/>
    <xf numFmtId="0" fontId="2" fillId="5" borderId="31" xfId="1" applyFill="1" applyBorder="1"/>
    <xf numFmtId="11" fontId="2" fillId="5" borderId="32" xfId="1" applyNumberFormat="1" applyFill="1" applyBorder="1"/>
    <xf numFmtId="3" fontId="0" fillId="3" borderId="1" xfId="1" applyNumberFormat="1" applyFont="1" applyFill="1" applyBorder="1" applyProtection="1">
      <protection locked="0"/>
    </xf>
    <xf numFmtId="3" fontId="0" fillId="3" borderId="23" xfId="1" applyNumberFormat="1" applyFont="1" applyFill="1" applyBorder="1" applyProtection="1">
      <protection locked="0"/>
    </xf>
    <xf numFmtId="3" fontId="0" fillId="3" borderId="2" xfId="1" applyNumberFormat="1" applyFont="1" applyFill="1" applyBorder="1" applyAlignment="1" applyProtection="1">
      <alignment horizontal="center"/>
      <protection locked="0"/>
    </xf>
    <xf numFmtId="0" fontId="0" fillId="0" borderId="12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0" fillId="0" borderId="17" xfId="1" applyFont="1" applyFill="1" applyBorder="1" applyAlignment="1">
      <alignment horizontal="center" vertical="center" wrapText="1"/>
    </xf>
    <xf numFmtId="0" fontId="0" fillId="0" borderId="25" xfId="1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37" xfId="0" applyFont="1" applyFill="1" applyBorder="1" applyAlignment="1">
      <alignment horizont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9" xfId="1" applyFont="1" applyBorder="1" applyAlignment="1">
      <alignment horizontal="center" vertical="center" wrapText="1"/>
    </xf>
    <xf numFmtId="0" fontId="0" fillId="0" borderId="9" xfId="1" applyFont="1" applyFill="1" applyBorder="1" applyAlignment="1">
      <alignment horizontal="center" vertic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1.42578125" style="1" customWidth="1"/>
    <col min="3" max="3" width="10" style="1" bestFit="1" customWidth="1"/>
    <col min="4" max="4" width="10.5703125" style="1" bestFit="1" customWidth="1"/>
    <col min="5" max="5" width="10.42578125" style="1" bestFit="1" customWidth="1"/>
    <col min="6" max="6" width="18.28515625" style="1" bestFit="1" customWidth="1"/>
    <col min="7" max="7" width="9.28515625" style="1" bestFit="1" customWidth="1"/>
    <col min="8" max="8" width="27.28515625" style="1" hidden="1" customWidth="1"/>
    <col min="9" max="9" width="12.28515625" style="1" hidden="1" customWidth="1"/>
    <col min="10" max="10" width="12.28515625" hidden="1" customWidth="1"/>
    <col min="11" max="17" width="12.28515625" style="1" hidden="1" customWidth="1"/>
    <col min="18" max="18" width="12.28515625" hidden="1" customWidth="1"/>
    <col min="19" max="24" width="12.28515625" style="1" hidden="1" customWidth="1"/>
    <col min="25" max="26" width="10.7109375" style="1" hidden="1" customWidth="1"/>
    <col min="27" max="27" width="9.85546875" style="1" hidden="1" customWidth="1"/>
    <col min="28" max="28" width="6.28515625" style="1" hidden="1" customWidth="1"/>
    <col min="29" max="29" width="9.85546875" style="1" hidden="1" customWidth="1"/>
    <col min="30" max="30" width="6.28515625" style="1" hidden="1" customWidth="1"/>
    <col min="31" max="16384" width="8.85546875" style="1"/>
  </cols>
  <sheetData>
    <row r="1" spans="1:20" ht="21" thickBot="1" x14ac:dyDescent="0.35">
      <c r="A1" s="81" t="s">
        <v>16</v>
      </c>
      <c r="B1" s="81"/>
      <c r="C1" s="81"/>
      <c r="D1" s="81"/>
      <c r="E1" s="81"/>
      <c r="F1" s="81"/>
      <c r="I1" s="25">
        <v>0.28199999999999997</v>
      </c>
      <c r="J1" s="24" t="s">
        <v>78</v>
      </c>
    </row>
    <row r="2" spans="1:20" x14ac:dyDescent="0.2">
      <c r="A2" s="11" t="s">
        <v>10</v>
      </c>
      <c r="B2" s="12"/>
      <c r="C2" s="13"/>
      <c r="D2" s="24"/>
      <c r="E2" s="24"/>
      <c r="F2" s="24"/>
    </row>
    <row r="3" spans="1:20" ht="14.25" x14ac:dyDescent="0.2">
      <c r="A3" s="46" t="s">
        <v>18</v>
      </c>
      <c r="B3" s="76">
        <v>300</v>
      </c>
      <c r="C3" s="8" t="s">
        <v>79</v>
      </c>
      <c r="D3" s="24"/>
      <c r="E3" s="24"/>
      <c r="F3" s="24"/>
      <c r="I3" s="24" t="s">
        <v>51</v>
      </c>
      <c r="M3" s="24" t="s">
        <v>51</v>
      </c>
    </row>
    <row r="4" spans="1:20" ht="14.25" x14ac:dyDescent="0.2">
      <c r="A4" s="61" t="s">
        <v>17</v>
      </c>
      <c r="B4" s="77">
        <v>150000</v>
      </c>
      <c r="C4" s="8" t="s">
        <v>80</v>
      </c>
      <c r="D4" s="24"/>
      <c r="E4" s="24"/>
      <c r="F4" s="24"/>
      <c r="I4" s="24" t="s">
        <v>48</v>
      </c>
      <c r="J4" s="24" t="s">
        <v>49</v>
      </c>
      <c r="M4" s="24" t="s">
        <v>48</v>
      </c>
      <c r="N4" s="24" t="s">
        <v>53</v>
      </c>
    </row>
    <row r="5" spans="1:20" ht="13.5" thickBot="1" x14ac:dyDescent="0.25">
      <c r="A5" s="47" t="s">
        <v>19</v>
      </c>
      <c r="B5" s="78" t="s">
        <v>81</v>
      </c>
      <c r="C5" s="5"/>
      <c r="D5" s="24"/>
      <c r="E5" s="24"/>
      <c r="F5" s="24"/>
      <c r="I5" s="24" t="s">
        <v>45</v>
      </c>
      <c r="M5" s="24" t="s">
        <v>45</v>
      </c>
    </row>
    <row r="6" spans="1:20" ht="13.5" thickBot="1" x14ac:dyDescent="0.25">
      <c r="A6" s="26"/>
      <c r="B6" s="26"/>
      <c r="C6" s="26"/>
      <c r="D6" s="26"/>
      <c r="E6" s="26"/>
      <c r="F6" s="26"/>
      <c r="H6" s="7"/>
      <c r="I6" s="36" t="s">
        <v>50</v>
      </c>
      <c r="J6" s="37" t="s">
        <v>43</v>
      </c>
      <c r="K6" s="29" t="s">
        <v>42</v>
      </c>
      <c r="L6" s="38" t="s">
        <v>44</v>
      </c>
      <c r="M6" s="36" t="s">
        <v>50</v>
      </c>
      <c r="N6" s="37" t="s">
        <v>43</v>
      </c>
      <c r="O6" s="29" t="s">
        <v>42</v>
      </c>
      <c r="P6" s="38" t="s">
        <v>44</v>
      </c>
      <c r="R6" s="3" t="s">
        <v>77</v>
      </c>
    </row>
    <row r="7" spans="1:20" ht="42.75" customHeight="1" thickBot="1" x14ac:dyDescent="0.3">
      <c r="A7" s="14" t="s">
        <v>30</v>
      </c>
      <c r="B7" s="85" t="s">
        <v>82</v>
      </c>
      <c r="C7" s="86"/>
      <c r="D7" s="15" t="s">
        <v>13</v>
      </c>
      <c r="E7" s="15" t="s">
        <v>14</v>
      </c>
      <c r="F7" s="16" t="s">
        <v>12</v>
      </c>
      <c r="H7" s="1" t="s">
        <v>20</v>
      </c>
      <c r="I7" s="74">
        <v>3.0999999999999999E-3</v>
      </c>
      <c r="J7" s="35">
        <f>I7*$B$3</f>
        <v>0.92999999999999994</v>
      </c>
      <c r="K7" s="33">
        <f>I7*$B$4/2000</f>
        <v>0.23250000000000001</v>
      </c>
      <c r="L7" s="27" t="str">
        <f t="shared" ref="L7:L15" si="0">IF($E13=K7,"Match","")</f>
        <v>Match</v>
      </c>
      <c r="M7" s="74">
        <v>3.0999999999999999E-3</v>
      </c>
      <c r="N7" s="35">
        <f>M7*$B$3</f>
        <v>0.92999999999999994</v>
      </c>
      <c r="O7" s="33">
        <f>M7*$B$4/2000</f>
        <v>0.23250000000000001</v>
      </c>
      <c r="P7" s="27" t="str">
        <f t="shared" ref="P7:P15" si="1">IF($E13=O7,"Match","")</f>
        <v>Match</v>
      </c>
      <c r="R7" t="s">
        <v>46</v>
      </c>
      <c r="S7" s="69">
        <v>15</v>
      </c>
      <c r="T7" s="24" t="s">
        <v>11</v>
      </c>
    </row>
    <row r="8" spans="1:20" ht="15.75" x14ac:dyDescent="0.3">
      <c r="A8" s="9" t="s">
        <v>0</v>
      </c>
      <c r="B8" s="63"/>
      <c r="C8" s="64"/>
      <c r="D8" s="48">
        <f>SUM(D13:D22)</f>
        <v>5.1152999999999995</v>
      </c>
      <c r="E8" s="48">
        <f>SUM(E13:E22)</f>
        <v>1.2788250000000001</v>
      </c>
      <c r="F8" s="82" t="s">
        <v>35</v>
      </c>
      <c r="H8" s="1" t="s">
        <v>21</v>
      </c>
      <c r="I8" s="74">
        <v>6.9999999999999999E-4</v>
      </c>
      <c r="J8" s="35">
        <f t="shared" ref="J8:J15" si="2">I8*$B$3</f>
        <v>0.21</v>
      </c>
      <c r="K8" s="33">
        <f t="shared" ref="K8:K15" si="3">I8*$B$4/2000</f>
        <v>5.2499999999999998E-2</v>
      </c>
      <c r="L8" s="27" t="str">
        <f t="shared" si="0"/>
        <v>Match</v>
      </c>
      <c r="M8" s="74">
        <v>6.9999999999999999E-4</v>
      </c>
      <c r="N8" s="35">
        <f t="shared" ref="N8:N15" si="4">M8*$B$3</f>
        <v>0.21</v>
      </c>
      <c r="O8" s="33">
        <f t="shared" ref="O8:O15" si="5">M8*$B$4/2000</f>
        <v>5.2499999999999998E-2</v>
      </c>
      <c r="P8" s="27" t="str">
        <f t="shared" si="1"/>
        <v>Match</v>
      </c>
      <c r="R8" t="s">
        <v>45</v>
      </c>
      <c r="S8" s="69">
        <v>51</v>
      </c>
      <c r="T8" s="24" t="s">
        <v>11</v>
      </c>
    </row>
    <row r="9" spans="1:20" ht="15.75" x14ac:dyDescent="0.3">
      <c r="A9" s="6" t="s">
        <v>1</v>
      </c>
      <c r="B9" s="65"/>
      <c r="C9" s="66">
        <f>S7/S8</f>
        <v>0.29411764705882354</v>
      </c>
      <c r="D9" s="49">
        <f>D8*$C9</f>
        <v>1.5044999999999999</v>
      </c>
      <c r="E9" s="49">
        <f>E8*$C9</f>
        <v>0.37612500000000004</v>
      </c>
      <c r="F9" s="83"/>
      <c r="H9" s="1" t="s">
        <v>22</v>
      </c>
      <c r="I9" s="74">
        <v>3.0999999999999999E-3</v>
      </c>
      <c r="J9" s="35">
        <f t="shared" si="2"/>
        <v>0.92999999999999994</v>
      </c>
      <c r="K9" s="33">
        <f t="shared" si="3"/>
        <v>0.23250000000000001</v>
      </c>
      <c r="L9" s="27" t="str">
        <f t="shared" si="0"/>
        <v>Match</v>
      </c>
      <c r="M9" s="74">
        <v>3.0999999999999999E-3</v>
      </c>
      <c r="N9" s="35">
        <f t="shared" si="4"/>
        <v>0.92999999999999994</v>
      </c>
      <c r="O9" s="33">
        <f t="shared" si="5"/>
        <v>0.23250000000000001</v>
      </c>
      <c r="P9" s="27" t="str">
        <f t="shared" si="1"/>
        <v>Match</v>
      </c>
    </row>
    <row r="10" spans="1:20" ht="13.5" thickBot="1" x14ac:dyDescent="0.25">
      <c r="A10" s="20" t="s">
        <v>15</v>
      </c>
      <c r="B10" s="67"/>
      <c r="C10" s="68"/>
      <c r="D10" s="62">
        <f>SUM(D25:D33)</f>
        <v>1.2580640963999997E-3</v>
      </c>
      <c r="E10" s="62">
        <f>SUM(E25:E33)</f>
        <v>3.1451602409999997E-4</v>
      </c>
      <c r="F10" s="84"/>
      <c r="H10" s="1" t="s">
        <v>23</v>
      </c>
      <c r="I10" s="74">
        <v>6.9999999999999999E-4</v>
      </c>
      <c r="J10" s="35">
        <f t="shared" si="2"/>
        <v>0.21</v>
      </c>
      <c r="K10" s="33">
        <f t="shared" si="3"/>
        <v>5.2499999999999998E-2</v>
      </c>
      <c r="L10" s="27" t="str">
        <f t="shared" si="0"/>
        <v>Match</v>
      </c>
      <c r="M10" s="74">
        <v>6.9999999999999999E-4</v>
      </c>
      <c r="N10" s="35">
        <f t="shared" si="4"/>
        <v>0.21</v>
      </c>
      <c r="O10" s="33">
        <f t="shared" si="5"/>
        <v>5.2499999999999998E-2</v>
      </c>
      <c r="P10" s="27" t="str">
        <f t="shared" si="1"/>
        <v>Match</v>
      </c>
    </row>
    <row r="11" spans="1:20" ht="13.5" thickBot="1" x14ac:dyDescent="0.25">
      <c r="A11" s="26"/>
      <c r="B11" s="26"/>
      <c r="C11" s="26"/>
      <c r="D11" s="26"/>
      <c r="E11" s="26"/>
      <c r="F11" s="26"/>
      <c r="H11" s="1" t="s">
        <v>24</v>
      </c>
      <c r="I11" s="74">
        <v>3.0999999999999999E-3</v>
      </c>
      <c r="J11" s="35">
        <f t="shared" si="2"/>
        <v>0.92999999999999994</v>
      </c>
      <c r="K11" s="33">
        <f t="shared" si="3"/>
        <v>0.23250000000000001</v>
      </c>
      <c r="L11" s="27" t="str">
        <f t="shared" si="0"/>
        <v>Match</v>
      </c>
      <c r="M11" s="74">
        <v>3.0999999999999999E-3</v>
      </c>
      <c r="N11" s="35">
        <f t="shared" si="4"/>
        <v>0.92999999999999994</v>
      </c>
      <c r="O11" s="33">
        <f t="shared" si="5"/>
        <v>0.23250000000000001</v>
      </c>
      <c r="P11" s="27" t="str">
        <f t="shared" si="1"/>
        <v>Match</v>
      </c>
    </row>
    <row r="12" spans="1:20" ht="56.25" customHeight="1" x14ac:dyDescent="0.2">
      <c r="A12" s="21" t="s">
        <v>39</v>
      </c>
      <c r="B12" s="22" t="s">
        <v>31</v>
      </c>
      <c r="C12" s="22" t="s">
        <v>32</v>
      </c>
      <c r="D12" s="22" t="s">
        <v>33</v>
      </c>
      <c r="E12" s="22" t="s">
        <v>34</v>
      </c>
      <c r="F12" s="23" t="s">
        <v>12</v>
      </c>
      <c r="H12" s="1" t="s">
        <v>25</v>
      </c>
      <c r="I12" s="74">
        <v>6.9999999999999999E-4</v>
      </c>
      <c r="J12" s="35">
        <f t="shared" si="2"/>
        <v>0.21</v>
      </c>
      <c r="K12" s="33">
        <f t="shared" si="3"/>
        <v>5.2499999999999998E-2</v>
      </c>
      <c r="L12" s="27" t="str">
        <f t="shared" si="0"/>
        <v>Match</v>
      </c>
      <c r="M12" s="74">
        <v>6.9999999999999999E-4</v>
      </c>
      <c r="N12" s="35">
        <f t="shared" si="4"/>
        <v>0.21</v>
      </c>
      <c r="O12" s="33">
        <f t="shared" si="5"/>
        <v>5.2499999999999998E-2</v>
      </c>
      <c r="P12" s="27" t="str">
        <f t="shared" si="1"/>
        <v>Match</v>
      </c>
    </row>
    <row r="13" spans="1:20" x14ac:dyDescent="0.2">
      <c r="A13" s="9" t="s">
        <v>20</v>
      </c>
      <c r="B13" s="54"/>
      <c r="C13" s="54">
        <f>IF($B$5="Truck-Mix",I7,M7)</f>
        <v>3.0999999999999999E-3</v>
      </c>
      <c r="D13" s="50">
        <f t="shared" ref="D13:D22" si="6">C13*$B$3</f>
        <v>0.92999999999999994</v>
      </c>
      <c r="E13" s="50">
        <f t="shared" ref="E13:E22" si="7">C13*$B$4/2000</f>
        <v>0.23250000000000001</v>
      </c>
      <c r="F13" s="80" t="s">
        <v>29</v>
      </c>
      <c r="H13" s="1" t="s">
        <v>26</v>
      </c>
      <c r="I13" s="74">
        <v>1E-4</v>
      </c>
      <c r="J13" s="35">
        <f t="shared" si="2"/>
        <v>3.0000000000000002E-2</v>
      </c>
      <c r="K13" s="33">
        <f t="shared" si="3"/>
        <v>7.4999999999999997E-3</v>
      </c>
      <c r="L13" s="27" t="str">
        <f t="shared" si="0"/>
        <v>Match</v>
      </c>
      <c r="M13" s="74">
        <v>1E-4</v>
      </c>
      <c r="N13" s="35">
        <f t="shared" si="4"/>
        <v>3.0000000000000002E-2</v>
      </c>
      <c r="O13" s="33">
        <f t="shared" si="5"/>
        <v>7.4999999999999997E-3</v>
      </c>
      <c r="P13" s="27" t="str">
        <f t="shared" si="1"/>
        <v>Match</v>
      </c>
    </row>
    <row r="14" spans="1:20" x14ac:dyDescent="0.2">
      <c r="A14" s="6" t="s">
        <v>21</v>
      </c>
      <c r="B14" s="53"/>
      <c r="C14" s="53">
        <f t="shared" ref="C14:C21" si="8">IF($B$5="Truck-Mix",I8,M8)</f>
        <v>6.9999999999999999E-4</v>
      </c>
      <c r="D14" s="49">
        <f t="shared" si="6"/>
        <v>0.21</v>
      </c>
      <c r="E14" s="49">
        <f t="shared" si="7"/>
        <v>5.2499999999999998E-2</v>
      </c>
      <c r="F14" s="79"/>
      <c r="H14" s="1" t="s">
        <v>27</v>
      </c>
      <c r="I14" s="74">
        <v>2.0000000000000001E-4</v>
      </c>
      <c r="J14" s="35">
        <f t="shared" si="2"/>
        <v>6.0000000000000005E-2</v>
      </c>
      <c r="K14" s="33">
        <f t="shared" si="3"/>
        <v>1.4999999999999999E-2</v>
      </c>
      <c r="L14" s="27" t="str">
        <f t="shared" si="0"/>
        <v>Match</v>
      </c>
      <c r="M14" s="74">
        <v>2.0000000000000001E-4</v>
      </c>
      <c r="N14" s="35">
        <f t="shared" si="4"/>
        <v>6.0000000000000005E-2</v>
      </c>
      <c r="O14" s="33">
        <f t="shared" si="5"/>
        <v>1.4999999999999999E-2</v>
      </c>
      <c r="P14" s="27" t="str">
        <f t="shared" si="1"/>
        <v>Match</v>
      </c>
    </row>
    <row r="15" spans="1:20" x14ac:dyDescent="0.2">
      <c r="A15" s="9" t="s">
        <v>22</v>
      </c>
      <c r="B15" s="54"/>
      <c r="C15" s="54">
        <f t="shared" si="8"/>
        <v>3.0999999999999999E-3</v>
      </c>
      <c r="D15" s="50">
        <f t="shared" si="6"/>
        <v>0.92999999999999994</v>
      </c>
      <c r="E15" s="50">
        <f t="shared" si="7"/>
        <v>0.23250000000000001</v>
      </c>
      <c r="F15" s="79"/>
      <c r="H15" s="1" t="s">
        <v>28</v>
      </c>
      <c r="I15" s="74">
        <v>3.8E-3</v>
      </c>
      <c r="J15" s="35">
        <f t="shared" si="2"/>
        <v>1.1399999999999999</v>
      </c>
      <c r="K15" s="33">
        <f t="shared" si="3"/>
        <v>0.28499999999999998</v>
      </c>
      <c r="L15" s="27" t="str">
        <f t="shared" si="0"/>
        <v>Match</v>
      </c>
      <c r="M15" s="74">
        <v>3.8E-3</v>
      </c>
      <c r="N15" s="35">
        <f t="shared" si="4"/>
        <v>1.1399999999999999</v>
      </c>
      <c r="O15" s="33">
        <f t="shared" si="5"/>
        <v>0.28499999999999998</v>
      </c>
      <c r="P15" s="27" t="str">
        <f t="shared" si="1"/>
        <v>Match</v>
      </c>
    </row>
    <row r="16" spans="1:20" x14ac:dyDescent="0.2">
      <c r="A16" s="6" t="s">
        <v>23</v>
      </c>
      <c r="B16" s="53"/>
      <c r="C16" s="53">
        <f t="shared" si="8"/>
        <v>6.9999999999999999E-4</v>
      </c>
      <c r="D16" s="49">
        <f t="shared" si="6"/>
        <v>0.21</v>
      </c>
      <c r="E16" s="49">
        <f t="shared" si="7"/>
        <v>5.2499999999999998E-2</v>
      </c>
      <c r="F16" s="79"/>
    </row>
    <row r="17" spans="1:30" x14ac:dyDescent="0.2">
      <c r="A17" s="9" t="s">
        <v>24</v>
      </c>
      <c r="B17" s="54"/>
      <c r="C17" s="54">
        <f t="shared" si="8"/>
        <v>3.0999999999999999E-3</v>
      </c>
      <c r="D17" s="50">
        <f t="shared" si="6"/>
        <v>0.92999999999999994</v>
      </c>
      <c r="E17" s="50">
        <f t="shared" si="7"/>
        <v>0.23250000000000001</v>
      </c>
      <c r="F17" s="79"/>
      <c r="I17" s="24" t="s">
        <v>54</v>
      </c>
    </row>
    <row r="18" spans="1:30" x14ac:dyDescent="0.2">
      <c r="A18" s="6" t="s">
        <v>25</v>
      </c>
      <c r="B18" s="53"/>
      <c r="C18" s="53">
        <f t="shared" si="8"/>
        <v>6.9999999999999999E-4</v>
      </c>
      <c r="D18" s="49">
        <f t="shared" si="6"/>
        <v>0.21</v>
      </c>
      <c r="E18" s="49">
        <f t="shared" si="7"/>
        <v>5.2499999999999998E-2</v>
      </c>
      <c r="F18" s="79"/>
      <c r="I18" s="24" t="s">
        <v>48</v>
      </c>
      <c r="J18" s="24" t="s">
        <v>49</v>
      </c>
      <c r="R18" s="1"/>
    </row>
    <row r="19" spans="1:30" x14ac:dyDescent="0.2">
      <c r="A19" s="9" t="s">
        <v>26</v>
      </c>
      <c r="B19" s="54"/>
      <c r="C19" s="54">
        <f t="shared" si="8"/>
        <v>1E-4</v>
      </c>
      <c r="D19" s="50">
        <f t="shared" si="6"/>
        <v>3.0000000000000002E-2</v>
      </c>
      <c r="E19" s="50">
        <f t="shared" si="7"/>
        <v>7.4999999999999997E-3</v>
      </c>
      <c r="F19" s="79"/>
      <c r="I19" s="24" t="s">
        <v>45</v>
      </c>
      <c r="R19" s="1"/>
    </row>
    <row r="20" spans="1:30" ht="13.5" thickBot="1" x14ac:dyDescent="0.25">
      <c r="A20" s="6" t="s">
        <v>27</v>
      </c>
      <c r="B20" s="53"/>
      <c r="C20" s="53">
        <f t="shared" si="8"/>
        <v>2.0000000000000001E-4</v>
      </c>
      <c r="D20" s="49">
        <f t="shared" si="6"/>
        <v>6.0000000000000005E-2</v>
      </c>
      <c r="E20" s="49">
        <f t="shared" si="7"/>
        <v>1.4999999999999999E-2</v>
      </c>
      <c r="F20" s="79"/>
      <c r="H20" s="29"/>
      <c r="I20" s="36" t="s">
        <v>55</v>
      </c>
      <c r="J20" s="39" t="s">
        <v>50</v>
      </c>
      <c r="K20" s="7" t="s">
        <v>43</v>
      </c>
      <c r="L20" s="7" t="s">
        <v>42</v>
      </c>
      <c r="M20" s="31" t="s">
        <v>44</v>
      </c>
      <c r="R20" s="1"/>
    </row>
    <row r="21" spans="1:30" x14ac:dyDescent="0.2">
      <c r="A21" s="9" t="s">
        <v>28</v>
      </c>
      <c r="B21" s="54"/>
      <c r="C21" s="54">
        <f t="shared" si="8"/>
        <v>3.8E-3</v>
      </c>
      <c r="D21" s="50">
        <f t="shared" si="6"/>
        <v>1.1399999999999999</v>
      </c>
      <c r="E21" s="50">
        <f t="shared" si="7"/>
        <v>0.28499999999999998</v>
      </c>
      <c r="F21" s="79"/>
      <c r="H21" s="1" t="s">
        <v>47</v>
      </c>
      <c r="I21" s="74">
        <v>2.63E-2</v>
      </c>
      <c r="J21" s="40">
        <f>I21*$I$1</f>
        <v>7.4165999999999998E-3</v>
      </c>
      <c r="K21" s="35">
        <f t="shared" ref="K21:K22" si="9">J21*$B$3</f>
        <v>2.22498</v>
      </c>
      <c r="L21" s="33">
        <f t="shared" ref="L21:L22" si="10">J21*$B$4/2000</f>
        <v>0.55624499999999999</v>
      </c>
      <c r="M21" s="27" t="str">
        <f>IF($E22=L21,"Match","")</f>
        <v/>
      </c>
      <c r="R21" s="1"/>
    </row>
    <row r="22" spans="1:30" ht="13.5" thickBot="1" x14ac:dyDescent="0.25">
      <c r="A22" s="10" t="str">
        <f>IF($B$5="Truck-Mix","Truck-Mix Loading","Central Mix Loading")</f>
        <v>Central Mix Loading</v>
      </c>
      <c r="B22" s="55">
        <f>IF($B$5="Truck-Mix",I21,I22)</f>
        <v>5.4999999999999997E-3</v>
      </c>
      <c r="C22" s="55">
        <f>B22*$I$1</f>
        <v>1.5509999999999999E-3</v>
      </c>
      <c r="D22" s="51">
        <f t="shared" si="6"/>
        <v>0.46529999999999994</v>
      </c>
      <c r="E22" s="51">
        <f t="shared" si="7"/>
        <v>0.11632499999999998</v>
      </c>
      <c r="F22" s="89"/>
      <c r="H22" s="1" t="s">
        <v>52</v>
      </c>
      <c r="I22" s="74">
        <v>5.4999999999999997E-3</v>
      </c>
      <c r="J22" s="40">
        <f>I22*$I$1</f>
        <v>1.5509999999999999E-3</v>
      </c>
      <c r="K22" s="35">
        <f t="shared" si="9"/>
        <v>0.46529999999999994</v>
      </c>
      <c r="L22" s="33">
        <f t="shared" si="10"/>
        <v>0.11632499999999998</v>
      </c>
      <c r="M22" s="27" t="str">
        <f>IF($E22=L22,"Match","")</f>
        <v>Match</v>
      </c>
      <c r="R22" s="1"/>
    </row>
    <row r="23" spans="1:30" ht="13.5" thickBot="1" x14ac:dyDescent="0.25">
      <c r="A23" s="2"/>
      <c r="B23" s="2"/>
      <c r="C23" s="26"/>
      <c r="D23" s="52"/>
      <c r="E23" s="52"/>
      <c r="F23" s="34"/>
      <c r="M23" s="24"/>
      <c r="O23" s="24"/>
      <c r="R23" s="1"/>
    </row>
    <row r="24" spans="1:30" ht="42.75" customHeight="1" thickBot="1" x14ac:dyDescent="0.25">
      <c r="A24" s="14" t="s">
        <v>38</v>
      </c>
      <c r="B24" s="15" t="s">
        <v>40</v>
      </c>
      <c r="C24" s="15" t="s">
        <v>41</v>
      </c>
      <c r="D24" s="15" t="s">
        <v>13</v>
      </c>
      <c r="E24" s="15" t="s">
        <v>14</v>
      </c>
      <c r="F24" s="16" t="s">
        <v>12</v>
      </c>
      <c r="H24" s="29" t="s">
        <v>57</v>
      </c>
      <c r="I24" s="43" t="s">
        <v>56</v>
      </c>
      <c r="J24" s="44" t="s">
        <v>58</v>
      </c>
      <c r="K24" s="44" t="s">
        <v>59</v>
      </c>
      <c r="L24" s="45" t="s">
        <v>60</v>
      </c>
      <c r="M24" s="43" t="s">
        <v>61</v>
      </c>
      <c r="N24" s="44" t="s">
        <v>62</v>
      </c>
      <c r="O24" s="44" t="s">
        <v>63</v>
      </c>
      <c r="P24" s="45" t="s">
        <v>64</v>
      </c>
      <c r="Q24" s="43" t="s">
        <v>65</v>
      </c>
      <c r="R24" s="44" t="s">
        <v>66</v>
      </c>
      <c r="S24" s="44" t="s">
        <v>67</v>
      </c>
      <c r="T24" s="45" t="s">
        <v>68</v>
      </c>
      <c r="U24" s="43" t="s">
        <v>69</v>
      </c>
      <c r="V24" s="44" t="s">
        <v>70</v>
      </c>
      <c r="W24" s="44" t="s">
        <v>71</v>
      </c>
      <c r="X24" s="44" t="s">
        <v>72</v>
      </c>
      <c r="Y24" s="43" t="s">
        <v>73</v>
      </c>
      <c r="Z24" s="45" t="s">
        <v>74</v>
      </c>
      <c r="AA24" s="43" t="s">
        <v>75</v>
      </c>
      <c r="AB24" s="44" t="s">
        <v>44</v>
      </c>
      <c r="AC24" s="44" t="s">
        <v>76</v>
      </c>
      <c r="AD24" s="45" t="s">
        <v>44</v>
      </c>
    </row>
    <row r="25" spans="1:30" ht="12.75" customHeight="1" x14ac:dyDescent="0.2">
      <c r="A25" s="19" t="s">
        <v>3</v>
      </c>
      <c r="B25" s="56">
        <f>IF($B$5="Truck-Mix",SUM(I25:J25,L25),SUM(I25:K25))</f>
        <v>1.3002399999999999E-6</v>
      </c>
      <c r="C25" s="56">
        <f>B25*$I$1</f>
        <v>3.6666767999999994E-7</v>
      </c>
      <c r="D25" s="56">
        <f t="shared" ref="D25:D33" si="11">C25*$B$3</f>
        <v>1.1000030399999998E-4</v>
      </c>
      <c r="E25" s="56">
        <f t="shared" ref="E25:E33" si="12">C25*$B$4/2000</f>
        <v>2.7500075999999995E-5</v>
      </c>
      <c r="F25" s="87" t="s">
        <v>37</v>
      </c>
      <c r="H25" s="1" t="s">
        <v>3</v>
      </c>
      <c r="I25" s="71">
        <v>4.2400000000000002E-9</v>
      </c>
      <c r="J25" s="72">
        <v>9.9999999999999995E-7</v>
      </c>
      <c r="K25" s="73">
        <v>2.96E-7</v>
      </c>
      <c r="L25" s="75">
        <v>6.0200000000000002E-7</v>
      </c>
      <c r="M25" s="30">
        <f>I25*$I$1</f>
        <v>1.1956799999999999E-9</v>
      </c>
      <c r="N25" s="41">
        <f t="shared" ref="N25:N33" si="13">J25*$I$1</f>
        <v>2.8199999999999996E-7</v>
      </c>
      <c r="O25" s="32">
        <f t="shared" ref="O25:O33" si="14">K25*$I$1</f>
        <v>8.3471999999999995E-8</v>
      </c>
      <c r="P25" s="42">
        <f t="shared" ref="P25:P33" si="15">L25*$I$1</f>
        <v>1.6976399999999998E-7</v>
      </c>
      <c r="Q25" s="30">
        <f>M25*$B$3</f>
        <v>3.5870400000000001E-7</v>
      </c>
      <c r="R25" s="41">
        <f t="shared" ref="R25:R33" si="16">N25*$B$3</f>
        <v>8.4599999999999983E-5</v>
      </c>
      <c r="S25" s="32">
        <f t="shared" ref="S25:S33" si="17">O25*$B$3</f>
        <v>2.5041599999999998E-5</v>
      </c>
      <c r="T25" s="42">
        <f t="shared" ref="T25:T33" si="18">P25*$B$3</f>
        <v>5.0929199999999993E-5</v>
      </c>
      <c r="U25" s="30">
        <f>M25*$B$4/2000</f>
        <v>8.9676000000000002E-8</v>
      </c>
      <c r="V25" s="41">
        <f t="shared" ref="V25:V33" si="19">N25*$B$4/2000</f>
        <v>2.1149999999999996E-5</v>
      </c>
      <c r="W25" s="32">
        <f t="shared" ref="W25:W33" si="20">O25*$B$4/2000</f>
        <v>6.2603999999999994E-6</v>
      </c>
      <c r="X25" s="32">
        <f t="shared" ref="X25:X33" si="21">P25*$B$4/2000</f>
        <v>1.2732299999999998E-5</v>
      </c>
      <c r="Y25" s="30">
        <f>Q25+R25+S25</f>
        <v>1.1000030399999998E-4</v>
      </c>
      <c r="Z25" s="42">
        <f>Q25+R25+T25</f>
        <v>1.3588790399999997E-4</v>
      </c>
      <c r="AA25" s="30">
        <f>U25+V25+W25</f>
        <v>2.7500075999999995E-5</v>
      </c>
      <c r="AB25" s="1" t="str">
        <f t="shared" ref="AB25:AB33" si="22">IF($E25=AA25,"Match","")</f>
        <v>Match</v>
      </c>
      <c r="AC25" s="32">
        <f>U25+V25+X25</f>
        <v>3.3971975999999994E-5</v>
      </c>
      <c r="AD25" s="27" t="str">
        <f>IF($E25=AC25,"Match","")</f>
        <v/>
      </c>
    </row>
    <row r="26" spans="1:30" x14ac:dyDescent="0.2">
      <c r="A26" s="18" t="s">
        <v>4</v>
      </c>
      <c r="B26" s="57">
        <f t="shared" ref="B26:B33" si="23">IF($B$5="Truck-Mix",SUM(I26:J26,L26),SUM(I26:K26))</f>
        <v>9.0885999999999997E-8</v>
      </c>
      <c r="C26" s="57">
        <f t="shared" ref="C26:C33" si="24">B26*$I$1</f>
        <v>2.5629851999999998E-8</v>
      </c>
      <c r="D26" s="57">
        <f t="shared" si="11"/>
        <v>7.6889555999999986E-6</v>
      </c>
      <c r="E26" s="57">
        <f t="shared" si="12"/>
        <v>1.9222388999999996E-6</v>
      </c>
      <c r="F26" s="87"/>
      <c r="H26" s="1" t="s">
        <v>4</v>
      </c>
      <c r="I26" s="71">
        <v>4.8599999999999998E-10</v>
      </c>
      <c r="J26" s="72">
        <v>9.0400000000000002E-8</v>
      </c>
      <c r="K26" s="70">
        <v>0</v>
      </c>
      <c r="L26" s="75">
        <v>1.04E-7</v>
      </c>
      <c r="M26" s="30">
        <f t="shared" ref="M26:M33" si="25">I26*$I$1</f>
        <v>1.3705199999999997E-10</v>
      </c>
      <c r="N26" s="41">
        <f t="shared" si="13"/>
        <v>2.5492799999999998E-8</v>
      </c>
      <c r="O26" s="4">
        <f t="shared" si="14"/>
        <v>0</v>
      </c>
      <c r="P26" s="42">
        <f t="shared" si="15"/>
        <v>2.9328E-8</v>
      </c>
      <c r="Q26" s="30">
        <f t="shared" ref="Q26:Q33" si="26">M26*$B$3</f>
        <v>4.1115599999999994E-8</v>
      </c>
      <c r="R26" s="41">
        <f t="shared" si="16"/>
        <v>7.6478399999999993E-6</v>
      </c>
      <c r="S26" s="4">
        <f t="shared" si="17"/>
        <v>0</v>
      </c>
      <c r="T26" s="42">
        <f t="shared" si="18"/>
        <v>8.7984000000000003E-6</v>
      </c>
      <c r="U26" s="30">
        <f t="shared" ref="U26:U33" si="27">M26*$B$4/2000</f>
        <v>1.0278899999999997E-8</v>
      </c>
      <c r="V26" s="41">
        <f t="shared" si="19"/>
        <v>1.9119599999999998E-6</v>
      </c>
      <c r="W26" s="4">
        <f t="shared" si="20"/>
        <v>0</v>
      </c>
      <c r="X26" s="32">
        <f t="shared" si="21"/>
        <v>2.1996000000000001E-6</v>
      </c>
      <c r="Y26" s="30">
        <f t="shared" ref="Y26:Y33" si="28">Q26+R26+S26</f>
        <v>7.6889555999999986E-6</v>
      </c>
      <c r="Z26" s="42">
        <f t="shared" ref="Z26:Z33" si="29">Q26+R26+T26</f>
        <v>1.6487355600000001E-5</v>
      </c>
      <c r="AA26" s="28">
        <f t="shared" ref="AA26:AA33" si="30">U26+V26+W26</f>
        <v>1.9222388999999996E-6</v>
      </c>
      <c r="AB26" s="1" t="str">
        <f t="shared" si="22"/>
        <v>Match</v>
      </c>
      <c r="AC26" s="4">
        <f t="shared" ref="AC26:AC33" si="31">U26+V26+X26</f>
        <v>4.1218389000000002E-6</v>
      </c>
      <c r="AD26" s="27" t="str">
        <f t="shared" ref="AD26:AD33" si="32">IF($E26=AC26,"Match","")</f>
        <v/>
      </c>
    </row>
    <row r="27" spans="1:30" x14ac:dyDescent="0.2">
      <c r="A27" s="17" t="s">
        <v>5</v>
      </c>
      <c r="B27" s="58">
        <f t="shared" si="23"/>
        <v>9.0799999999999997E-10</v>
      </c>
      <c r="C27" s="58">
        <f t="shared" si="24"/>
        <v>2.5605599999999996E-10</v>
      </c>
      <c r="D27" s="58">
        <f t="shared" si="11"/>
        <v>7.6816799999999981E-8</v>
      </c>
      <c r="E27" s="58">
        <f t="shared" si="12"/>
        <v>1.9204199999999999E-8</v>
      </c>
      <c r="F27" s="87"/>
      <c r="H27" s="1" t="s">
        <v>5</v>
      </c>
      <c r="I27" s="74">
        <v>0</v>
      </c>
      <c r="J27" s="72">
        <v>1.9799999999999999E-10</v>
      </c>
      <c r="K27" s="73">
        <v>7.1000000000000003E-10</v>
      </c>
      <c r="L27" s="75">
        <v>9.0599999999999997E-9</v>
      </c>
      <c r="M27" s="28">
        <f t="shared" si="25"/>
        <v>0</v>
      </c>
      <c r="N27" s="41">
        <f t="shared" si="13"/>
        <v>5.5835999999999989E-11</v>
      </c>
      <c r="O27" s="32">
        <f t="shared" si="14"/>
        <v>2.0021999999999998E-10</v>
      </c>
      <c r="P27" s="42">
        <f t="shared" si="15"/>
        <v>2.5549199999999997E-9</v>
      </c>
      <c r="Q27" s="28">
        <f t="shared" si="26"/>
        <v>0</v>
      </c>
      <c r="R27" s="41">
        <f t="shared" si="16"/>
        <v>1.6750799999999998E-8</v>
      </c>
      <c r="S27" s="32">
        <f t="shared" si="17"/>
        <v>6.006599999999999E-8</v>
      </c>
      <c r="T27" s="42">
        <f t="shared" si="18"/>
        <v>7.6647599999999996E-7</v>
      </c>
      <c r="U27" s="28">
        <f t="shared" si="27"/>
        <v>0</v>
      </c>
      <c r="V27" s="41">
        <f t="shared" si="19"/>
        <v>4.1876999999999987E-9</v>
      </c>
      <c r="W27" s="32">
        <f t="shared" si="20"/>
        <v>1.5016500000000001E-8</v>
      </c>
      <c r="X27" s="32">
        <f t="shared" si="21"/>
        <v>1.9161899999999996E-7</v>
      </c>
      <c r="Y27" s="30">
        <f t="shared" si="28"/>
        <v>7.6816799999999981E-8</v>
      </c>
      <c r="Z27" s="42">
        <f t="shared" si="29"/>
        <v>7.8322679999999999E-7</v>
      </c>
      <c r="AA27" s="28">
        <f t="shared" si="30"/>
        <v>1.9204199999999999E-8</v>
      </c>
      <c r="AB27" s="1" t="str">
        <f t="shared" si="22"/>
        <v>Match</v>
      </c>
      <c r="AC27" s="4">
        <f t="shared" si="31"/>
        <v>1.9580669999999997E-7</v>
      </c>
      <c r="AD27" s="27" t="str">
        <f t="shared" si="32"/>
        <v/>
      </c>
    </row>
    <row r="28" spans="1:30" x14ac:dyDescent="0.2">
      <c r="A28" s="18" t="s">
        <v>6</v>
      </c>
      <c r="B28" s="57">
        <f t="shared" si="23"/>
        <v>1.376E-6</v>
      </c>
      <c r="C28" s="57">
        <f t="shared" si="24"/>
        <v>3.8803199999999996E-7</v>
      </c>
      <c r="D28" s="57">
        <f t="shared" si="11"/>
        <v>1.1640959999999999E-4</v>
      </c>
      <c r="E28" s="57">
        <f t="shared" si="12"/>
        <v>2.9102399999999998E-5</v>
      </c>
      <c r="F28" s="87"/>
      <c r="H28" s="1" t="s">
        <v>6</v>
      </c>
      <c r="I28" s="71">
        <v>2.9000000000000002E-8</v>
      </c>
      <c r="J28" s="72">
        <v>1.22E-6</v>
      </c>
      <c r="K28" s="73">
        <v>1.2700000000000001E-7</v>
      </c>
      <c r="L28" s="75">
        <v>4.0999999999999997E-6</v>
      </c>
      <c r="M28" s="30">
        <f t="shared" si="25"/>
        <v>8.1779999999999988E-9</v>
      </c>
      <c r="N28" s="41">
        <f t="shared" si="13"/>
        <v>3.4403999999999995E-7</v>
      </c>
      <c r="O28" s="32">
        <f t="shared" si="14"/>
        <v>3.5813999999999999E-8</v>
      </c>
      <c r="P28" s="42">
        <f t="shared" si="15"/>
        <v>1.1561999999999998E-6</v>
      </c>
      <c r="Q28" s="30">
        <f t="shared" si="26"/>
        <v>2.4533999999999997E-6</v>
      </c>
      <c r="R28" s="41">
        <f t="shared" si="16"/>
        <v>1.0321199999999999E-4</v>
      </c>
      <c r="S28" s="32">
        <f t="shared" si="17"/>
        <v>1.07442E-5</v>
      </c>
      <c r="T28" s="42">
        <f t="shared" si="18"/>
        <v>3.4685999999999994E-4</v>
      </c>
      <c r="U28" s="30">
        <f t="shared" si="27"/>
        <v>6.1334999999999992E-7</v>
      </c>
      <c r="V28" s="41">
        <f t="shared" si="19"/>
        <v>2.5802999999999997E-5</v>
      </c>
      <c r="W28" s="32">
        <f t="shared" si="20"/>
        <v>2.6860499999999999E-6</v>
      </c>
      <c r="X28" s="32">
        <f t="shared" si="21"/>
        <v>8.6714999999999985E-5</v>
      </c>
      <c r="Y28" s="30">
        <f t="shared" si="28"/>
        <v>1.1640959999999999E-4</v>
      </c>
      <c r="Z28" s="42">
        <f t="shared" si="29"/>
        <v>4.5252539999999993E-4</v>
      </c>
      <c r="AA28" s="28">
        <f t="shared" si="30"/>
        <v>2.9102399999999998E-5</v>
      </c>
      <c r="AB28" s="1" t="str">
        <f t="shared" si="22"/>
        <v>Match</v>
      </c>
      <c r="AC28" s="4">
        <f t="shared" si="31"/>
        <v>1.1313134999999998E-4</v>
      </c>
      <c r="AD28" s="27" t="str">
        <f t="shared" si="32"/>
        <v/>
      </c>
    </row>
    <row r="29" spans="1:30" x14ac:dyDescent="0.2">
      <c r="A29" s="17" t="s">
        <v>2</v>
      </c>
      <c r="B29" s="58">
        <f t="shared" si="23"/>
        <v>5.6749999999999997E-7</v>
      </c>
      <c r="C29" s="58">
        <f t="shared" si="24"/>
        <v>1.6003499999999996E-7</v>
      </c>
      <c r="D29" s="58">
        <f t="shared" si="11"/>
        <v>4.801049999999999E-5</v>
      </c>
      <c r="E29" s="58">
        <f t="shared" si="12"/>
        <v>1.2002624999999998E-5</v>
      </c>
      <c r="F29" s="87"/>
      <c r="H29" s="1" t="s">
        <v>2</v>
      </c>
      <c r="I29" s="71">
        <v>1.09E-8</v>
      </c>
      <c r="J29" s="72">
        <v>5.2E-7</v>
      </c>
      <c r="K29" s="73">
        <v>3.6599999999999997E-8</v>
      </c>
      <c r="L29" s="75">
        <v>1.53E-6</v>
      </c>
      <c r="M29" s="30">
        <f t="shared" si="25"/>
        <v>3.0737999999999999E-9</v>
      </c>
      <c r="N29" s="41">
        <f t="shared" si="13"/>
        <v>1.4663999999999999E-7</v>
      </c>
      <c r="O29" s="32">
        <f t="shared" si="14"/>
        <v>1.0321199999999998E-8</v>
      </c>
      <c r="P29" s="42">
        <f t="shared" si="15"/>
        <v>4.3145999999999997E-7</v>
      </c>
      <c r="Q29" s="30">
        <f t="shared" si="26"/>
        <v>9.2213999999999997E-7</v>
      </c>
      <c r="R29" s="41">
        <f t="shared" si="16"/>
        <v>4.3992000000000002E-5</v>
      </c>
      <c r="S29" s="32">
        <f t="shared" si="17"/>
        <v>3.0963599999999994E-6</v>
      </c>
      <c r="T29" s="42">
        <f t="shared" si="18"/>
        <v>1.29438E-4</v>
      </c>
      <c r="U29" s="30">
        <f t="shared" si="27"/>
        <v>2.3053499999999999E-7</v>
      </c>
      <c r="V29" s="41">
        <f t="shared" si="19"/>
        <v>1.0997999999999999E-5</v>
      </c>
      <c r="W29" s="32">
        <f t="shared" si="20"/>
        <v>7.7408999999999986E-7</v>
      </c>
      <c r="X29" s="32">
        <f t="shared" si="21"/>
        <v>3.2359500000000001E-5</v>
      </c>
      <c r="Y29" s="30">
        <f t="shared" si="28"/>
        <v>4.8010499999999997E-5</v>
      </c>
      <c r="Z29" s="42">
        <f t="shared" si="29"/>
        <v>1.7435214E-4</v>
      </c>
      <c r="AA29" s="28">
        <f t="shared" si="30"/>
        <v>1.2002624999999998E-5</v>
      </c>
      <c r="AB29" s="1" t="str">
        <f t="shared" si="22"/>
        <v>Match</v>
      </c>
      <c r="AC29" s="4">
        <f t="shared" si="31"/>
        <v>4.3588034999999999E-5</v>
      </c>
      <c r="AD29" s="27" t="str">
        <f t="shared" si="32"/>
        <v/>
      </c>
    </row>
    <row r="30" spans="1:30" x14ac:dyDescent="0.2">
      <c r="A30" s="18" t="s">
        <v>7</v>
      </c>
      <c r="B30" s="57">
        <f t="shared" si="23"/>
        <v>4.1529999999999999E-6</v>
      </c>
      <c r="C30" s="57">
        <f t="shared" si="24"/>
        <v>1.1711459999999999E-6</v>
      </c>
      <c r="D30" s="57">
        <f t="shared" si="11"/>
        <v>3.5134379999999995E-4</v>
      </c>
      <c r="E30" s="57">
        <f t="shared" si="12"/>
        <v>8.7835950000000001E-5</v>
      </c>
      <c r="F30" s="87"/>
      <c r="H30" s="1" t="s">
        <v>7</v>
      </c>
      <c r="I30" s="71">
        <v>1.17E-7</v>
      </c>
      <c r="J30" s="72">
        <v>2.5600000000000002E-7</v>
      </c>
      <c r="K30" s="73">
        <v>3.7799999999999998E-6</v>
      </c>
      <c r="L30" s="75">
        <v>2.0800000000000001E-5</v>
      </c>
      <c r="M30" s="30">
        <f t="shared" si="25"/>
        <v>3.2993999999999998E-8</v>
      </c>
      <c r="N30" s="41">
        <f t="shared" si="13"/>
        <v>7.2192000000000002E-8</v>
      </c>
      <c r="O30" s="32">
        <f t="shared" si="14"/>
        <v>1.0659599999999998E-6</v>
      </c>
      <c r="P30" s="42">
        <f t="shared" si="15"/>
        <v>5.8655999999999994E-6</v>
      </c>
      <c r="Q30" s="30">
        <f t="shared" si="26"/>
        <v>9.8981999999999995E-6</v>
      </c>
      <c r="R30" s="41">
        <f t="shared" si="16"/>
        <v>2.1657600000000001E-5</v>
      </c>
      <c r="S30" s="32">
        <f t="shared" si="17"/>
        <v>3.1978799999999994E-4</v>
      </c>
      <c r="T30" s="42">
        <f t="shared" si="18"/>
        <v>1.7596799999999998E-3</v>
      </c>
      <c r="U30" s="30">
        <f t="shared" si="27"/>
        <v>2.4745499999999999E-6</v>
      </c>
      <c r="V30" s="41">
        <f t="shared" si="19"/>
        <v>5.4143999999999994E-6</v>
      </c>
      <c r="W30" s="32">
        <f t="shared" si="20"/>
        <v>7.9946999999999985E-5</v>
      </c>
      <c r="X30" s="32">
        <f t="shared" si="21"/>
        <v>4.3992E-4</v>
      </c>
      <c r="Y30" s="30">
        <f t="shared" si="28"/>
        <v>3.5134379999999995E-4</v>
      </c>
      <c r="Z30" s="42">
        <f t="shared" si="29"/>
        <v>1.7912357999999998E-3</v>
      </c>
      <c r="AA30" s="28">
        <f t="shared" si="30"/>
        <v>8.7835949999999987E-5</v>
      </c>
      <c r="AB30" s="1" t="str">
        <f t="shared" si="22"/>
        <v>Match</v>
      </c>
      <c r="AC30" s="4">
        <f t="shared" si="31"/>
        <v>4.4780895E-4</v>
      </c>
      <c r="AD30" s="27" t="str">
        <f t="shared" si="32"/>
        <v/>
      </c>
    </row>
    <row r="31" spans="1:30" x14ac:dyDescent="0.2">
      <c r="A31" s="17" t="s">
        <v>8</v>
      </c>
      <c r="B31" s="58">
        <f t="shared" si="23"/>
        <v>2.5698000000000004E-6</v>
      </c>
      <c r="C31" s="58">
        <f t="shared" si="24"/>
        <v>7.2468360000000004E-7</v>
      </c>
      <c r="D31" s="58">
        <f t="shared" si="11"/>
        <v>2.1740508E-4</v>
      </c>
      <c r="E31" s="58">
        <f t="shared" si="12"/>
        <v>5.435127E-5</v>
      </c>
      <c r="F31" s="87"/>
      <c r="H31" s="1" t="s">
        <v>8</v>
      </c>
      <c r="I31" s="71">
        <v>4.1799999999999997E-8</v>
      </c>
      <c r="J31" s="72">
        <v>2.2800000000000002E-6</v>
      </c>
      <c r="K31" s="73">
        <v>2.48E-7</v>
      </c>
      <c r="L31" s="75">
        <v>4.78E-6</v>
      </c>
      <c r="M31" s="30">
        <f t="shared" si="25"/>
        <v>1.1787599999999998E-8</v>
      </c>
      <c r="N31" s="41">
        <f t="shared" si="13"/>
        <v>6.4295999999999998E-7</v>
      </c>
      <c r="O31" s="32">
        <f t="shared" si="14"/>
        <v>6.9935999999999998E-8</v>
      </c>
      <c r="P31" s="42">
        <f t="shared" si="15"/>
        <v>1.3479599999999998E-6</v>
      </c>
      <c r="Q31" s="30">
        <f t="shared" si="26"/>
        <v>3.5362799999999994E-6</v>
      </c>
      <c r="R31" s="41">
        <f t="shared" si="16"/>
        <v>1.92888E-4</v>
      </c>
      <c r="S31" s="32">
        <f t="shared" si="17"/>
        <v>2.0980800000000001E-5</v>
      </c>
      <c r="T31" s="42">
        <f t="shared" si="18"/>
        <v>4.0438799999999994E-4</v>
      </c>
      <c r="U31" s="30">
        <f t="shared" si="27"/>
        <v>8.8406999999999984E-7</v>
      </c>
      <c r="V31" s="41">
        <f t="shared" si="19"/>
        <v>4.8222E-5</v>
      </c>
      <c r="W31" s="32">
        <f t="shared" si="20"/>
        <v>5.2452000000000002E-6</v>
      </c>
      <c r="X31" s="32">
        <f t="shared" si="21"/>
        <v>1.0109699999999998E-4</v>
      </c>
      <c r="Y31" s="30">
        <f t="shared" si="28"/>
        <v>2.1740508E-4</v>
      </c>
      <c r="Z31" s="42">
        <f t="shared" si="29"/>
        <v>6.008122799999999E-4</v>
      </c>
      <c r="AA31" s="28">
        <f t="shared" si="30"/>
        <v>5.435127E-5</v>
      </c>
      <c r="AB31" s="1" t="str">
        <f t="shared" si="22"/>
        <v>Match</v>
      </c>
      <c r="AC31" s="4">
        <f t="shared" si="31"/>
        <v>1.5020306999999998E-4</v>
      </c>
      <c r="AD31" s="27" t="str">
        <f t="shared" si="32"/>
        <v/>
      </c>
    </row>
    <row r="32" spans="1:30" x14ac:dyDescent="0.2">
      <c r="A32" s="18" t="s">
        <v>36</v>
      </c>
      <c r="B32" s="57">
        <f t="shared" si="23"/>
        <v>4.7400000000000004E-6</v>
      </c>
      <c r="C32" s="57">
        <f t="shared" si="24"/>
        <v>1.3366799999999999E-6</v>
      </c>
      <c r="D32" s="57">
        <f t="shared" si="11"/>
        <v>4.01004E-4</v>
      </c>
      <c r="E32" s="57">
        <f t="shared" si="12"/>
        <v>1.00251E-4</v>
      </c>
      <c r="F32" s="87"/>
      <c r="H32" s="1" t="s">
        <v>36</v>
      </c>
      <c r="I32" s="74">
        <v>0</v>
      </c>
      <c r="J32" s="72">
        <v>3.54E-6</v>
      </c>
      <c r="K32" s="73">
        <v>1.1999999999999999E-6</v>
      </c>
      <c r="L32" s="75">
        <v>1.2300000000000001E-5</v>
      </c>
      <c r="M32" s="28">
        <f t="shared" si="25"/>
        <v>0</v>
      </c>
      <c r="N32" s="41">
        <f t="shared" si="13"/>
        <v>9.9827999999999991E-7</v>
      </c>
      <c r="O32" s="32">
        <f t="shared" si="14"/>
        <v>3.3839999999999996E-7</v>
      </c>
      <c r="P32" s="42">
        <f t="shared" si="15"/>
        <v>3.4685999999999997E-6</v>
      </c>
      <c r="Q32" s="28">
        <f t="shared" si="26"/>
        <v>0</v>
      </c>
      <c r="R32" s="41">
        <f t="shared" si="16"/>
        <v>2.9948399999999998E-4</v>
      </c>
      <c r="S32" s="32">
        <f t="shared" si="17"/>
        <v>1.0151999999999999E-4</v>
      </c>
      <c r="T32" s="42">
        <f t="shared" si="18"/>
        <v>1.0405799999999999E-3</v>
      </c>
      <c r="U32" s="28">
        <f t="shared" si="27"/>
        <v>0</v>
      </c>
      <c r="V32" s="41">
        <f t="shared" si="19"/>
        <v>7.4870999999999995E-5</v>
      </c>
      <c r="W32" s="32">
        <f t="shared" si="20"/>
        <v>2.5379999999999998E-5</v>
      </c>
      <c r="X32" s="32">
        <f t="shared" si="21"/>
        <v>2.6014499999999998E-4</v>
      </c>
      <c r="Y32" s="30">
        <f t="shared" si="28"/>
        <v>4.0100399999999994E-4</v>
      </c>
      <c r="Z32" s="42">
        <f t="shared" si="29"/>
        <v>1.340064E-3</v>
      </c>
      <c r="AA32" s="28">
        <f t="shared" si="30"/>
        <v>1.0025099999999999E-4</v>
      </c>
      <c r="AB32" s="1" t="str">
        <f t="shared" si="22"/>
        <v>Match</v>
      </c>
      <c r="AC32" s="4">
        <f t="shared" si="31"/>
        <v>3.3501599999999999E-4</v>
      </c>
      <c r="AD32" s="27" t="str">
        <f t="shared" si="32"/>
        <v/>
      </c>
    </row>
    <row r="33" spans="1:30" ht="13.5" thickBot="1" x14ac:dyDescent="0.25">
      <c r="A33" s="59" t="s">
        <v>9</v>
      </c>
      <c r="B33" s="60">
        <f t="shared" si="23"/>
        <v>7.24E-8</v>
      </c>
      <c r="C33" s="60">
        <f t="shared" si="24"/>
        <v>2.0416799999999999E-8</v>
      </c>
      <c r="D33" s="60">
        <f t="shared" si="11"/>
        <v>6.1250400000000001E-6</v>
      </c>
      <c r="E33" s="60">
        <f t="shared" si="12"/>
        <v>1.53126E-6</v>
      </c>
      <c r="F33" s="88"/>
      <c r="H33" s="1" t="s">
        <v>9</v>
      </c>
      <c r="I33" s="74">
        <v>0</v>
      </c>
      <c r="J33" s="72">
        <v>7.24E-8</v>
      </c>
      <c r="K33" s="70">
        <v>0</v>
      </c>
      <c r="L33" s="75">
        <v>1.1300000000000001E-7</v>
      </c>
      <c r="M33" s="28">
        <f t="shared" si="25"/>
        <v>0</v>
      </c>
      <c r="N33" s="41">
        <f t="shared" si="13"/>
        <v>2.0416799999999999E-8</v>
      </c>
      <c r="O33" s="4">
        <f t="shared" si="14"/>
        <v>0</v>
      </c>
      <c r="P33" s="42">
        <f t="shared" si="15"/>
        <v>3.1865999999999996E-8</v>
      </c>
      <c r="Q33" s="28">
        <f t="shared" si="26"/>
        <v>0</v>
      </c>
      <c r="R33" s="41">
        <f t="shared" si="16"/>
        <v>6.1250400000000001E-6</v>
      </c>
      <c r="S33" s="4">
        <f t="shared" si="17"/>
        <v>0</v>
      </c>
      <c r="T33" s="42">
        <f t="shared" si="18"/>
        <v>9.5597999999999995E-6</v>
      </c>
      <c r="U33" s="28">
        <f t="shared" si="27"/>
        <v>0</v>
      </c>
      <c r="V33" s="41">
        <f t="shared" si="19"/>
        <v>1.53126E-6</v>
      </c>
      <c r="W33" s="4">
        <f t="shared" si="20"/>
        <v>0</v>
      </c>
      <c r="X33" s="32">
        <f t="shared" si="21"/>
        <v>2.3899499999999995E-6</v>
      </c>
      <c r="Y33" s="30">
        <f t="shared" si="28"/>
        <v>6.1250400000000001E-6</v>
      </c>
      <c r="Z33" s="42">
        <f t="shared" si="29"/>
        <v>1.5684839999999999E-5</v>
      </c>
      <c r="AA33" s="28">
        <f t="shared" si="30"/>
        <v>1.53126E-6</v>
      </c>
      <c r="AB33" s="1" t="str">
        <f t="shared" si="22"/>
        <v>Match</v>
      </c>
      <c r="AC33" s="4">
        <f t="shared" si="31"/>
        <v>3.9212099999999997E-6</v>
      </c>
      <c r="AD33" s="27" t="str">
        <f t="shared" si="32"/>
        <v/>
      </c>
    </row>
    <row r="49" ht="12" customHeight="1" x14ac:dyDescent="0.2"/>
  </sheetData>
  <sheetProtection password="ED7B" sheet="1" objects="1" scenarios="1" selectLockedCells="1"/>
  <protectedRanges>
    <protectedRange sqref="D10 B8:B10 B3:B5 B22 B13:B16 D15:D16 B17:D17 B19:D19 B18 B21:D21 B20 D20" name="Input Cells"/>
  </protectedRanges>
  <mergeCells count="5">
    <mergeCell ref="A1:F1"/>
    <mergeCell ref="F8:F10"/>
    <mergeCell ref="F25:F33"/>
    <mergeCell ref="F13:F22"/>
    <mergeCell ref="B7:C7"/>
  </mergeCells>
  <dataValidations count="1">
    <dataValidation type="list" allowBlank="1" showInputMessage="1" showErrorMessage="1" sqref="B5">
      <formula1>"Central-Mix, Truck-Mix"</formula1>
    </dataValidation>
  </dataValidations>
  <pageMargins left="0.7" right="0.7" top="0.75" bottom="0.75" header="0.3" footer="0.3"/>
  <pageSetup orientation="portrait" r:id="rId1"/>
  <headerFooter>
    <oddHeader>&amp;L&amp;G</oddHeader>
    <oddFooter>&amp;CPage &amp;P of &amp;N&amp;RVersion 1.0
November 29,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CBP</vt:lpstr>
      <vt:lpstr>CBP!Print_Area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2018-11-29T18:44:42Z</dcterms:modified>
</cp:coreProperties>
</file>